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1C88364F-2086-4F2C-9274-F2A00D60FE6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" sheetId="2" r:id="rId1"/>
    <sheet name="каз" sheetId="3" r:id="rId2"/>
  </sheets>
  <definedNames>
    <definedName name="_xlnm.Print_Area" localSheetId="1">каз!$A$1:$V$31</definedName>
    <definedName name="_xlnm.Print_Area" localSheetId="0">рус!$A$1:$V$31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Q26" i="3" l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P23" i="3"/>
  <c r="R23" i="3" s="1"/>
  <c r="P24" i="3"/>
  <c r="R24" i="3" s="1"/>
  <c r="P25" i="3"/>
  <c r="R25" i="3" s="1"/>
  <c r="L23" i="3"/>
  <c r="L24" i="3"/>
  <c r="L25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E23" i="3"/>
  <c r="E24" i="3"/>
  <c r="E25" i="3"/>
  <c r="Q12" i="2"/>
  <c r="Q26" i="2"/>
  <c r="Q25" i="2" l="1"/>
  <c r="Q24" i="2"/>
  <c r="Q23" i="2"/>
  <c r="Q22" i="2"/>
  <c r="Q21" i="2"/>
  <c r="Q14" i="2"/>
  <c r="Q15" i="2"/>
  <c r="Q16" i="2"/>
  <c r="Q17" i="2"/>
  <c r="Q18" i="2"/>
  <c r="Q19" i="2"/>
  <c r="Q20" i="2"/>
  <c r="Q13" i="2"/>
  <c r="L25" i="2"/>
  <c r="P25" i="2" s="1"/>
  <c r="R25" i="2" s="1"/>
  <c r="K25" i="2"/>
  <c r="E25" i="2"/>
  <c r="L23" i="2"/>
  <c r="P23" i="2" s="1"/>
  <c r="R23" i="2" s="1"/>
  <c r="K23" i="2"/>
  <c r="E23" i="2"/>
  <c r="K22" i="2"/>
  <c r="K21" i="2"/>
  <c r="K12" i="2" l="1"/>
  <c r="K14" i="2"/>
  <c r="K15" i="2"/>
  <c r="K16" i="2"/>
  <c r="K17" i="2"/>
  <c r="K18" i="2"/>
  <c r="K19" i="2"/>
  <c r="K20" i="2"/>
  <c r="K13" i="2"/>
  <c r="K26" i="2" l="1"/>
  <c r="K24" i="2"/>
  <c r="K27" i="2" l="1"/>
  <c r="P12" i="3"/>
  <c r="R12" i="3" s="1"/>
  <c r="Q27" i="3" l="1"/>
  <c r="K27" i="3"/>
  <c r="L26" i="3"/>
  <c r="L22" i="3"/>
  <c r="P22" i="3" s="1"/>
  <c r="R22" i="3" s="1"/>
  <c r="E22" i="3"/>
  <c r="L21" i="3"/>
  <c r="P21" i="3" s="1"/>
  <c r="R21" i="3" s="1"/>
  <c r="E21" i="3"/>
  <c r="L20" i="3"/>
  <c r="P20" i="3" s="1"/>
  <c r="R20" i="3" s="1"/>
  <c r="E20" i="3"/>
  <c r="L19" i="3"/>
  <c r="P19" i="3" s="1"/>
  <c r="R19" i="3" s="1"/>
  <c r="E19" i="3"/>
  <c r="L18" i="3"/>
  <c r="P18" i="3" s="1"/>
  <c r="R18" i="3" s="1"/>
  <c r="E18" i="3"/>
  <c r="L17" i="3"/>
  <c r="P17" i="3" s="1"/>
  <c r="R17" i="3" s="1"/>
  <c r="E17" i="3"/>
  <c r="L16" i="3"/>
  <c r="P16" i="3" s="1"/>
  <c r="R16" i="3" s="1"/>
  <c r="E16" i="3"/>
  <c r="L15" i="3"/>
  <c r="P15" i="3" s="1"/>
  <c r="R15" i="3" s="1"/>
  <c r="E15" i="3"/>
  <c r="L14" i="3"/>
  <c r="P14" i="3" s="1"/>
  <c r="R14" i="3" s="1"/>
  <c r="E14" i="3"/>
  <c r="L13" i="3"/>
  <c r="P13" i="3" s="1"/>
  <c r="R13" i="3" s="1"/>
  <c r="E13" i="3"/>
  <c r="E12" i="3"/>
  <c r="P26" i="3" l="1"/>
  <c r="R26" i="3" s="1"/>
  <c r="L21" i="2"/>
  <c r="P21" i="2" s="1"/>
  <c r="R21" i="2" s="1"/>
  <c r="L22" i="2"/>
  <c r="P22" i="2" s="1"/>
  <c r="R22" i="2" s="1"/>
  <c r="L24" i="2"/>
  <c r="P24" i="2" s="1"/>
  <c r="R24" i="2" s="1"/>
  <c r="L26" i="2"/>
  <c r="P26" i="2" s="1"/>
  <c r="R26" i="2" s="1"/>
  <c r="E21" i="2"/>
  <c r="E22" i="2"/>
  <c r="E24" i="2"/>
  <c r="E26" i="2"/>
  <c r="Q27" i="2" l="1"/>
  <c r="AA30" i="2" s="1"/>
  <c r="E12" i="2" l="1"/>
  <c r="E13" i="2"/>
  <c r="E14" i="2"/>
  <c r="E15" i="2"/>
  <c r="E16" i="2"/>
  <c r="E17" i="2"/>
  <c r="E18" i="2"/>
  <c r="E19" i="2"/>
  <c r="E20" i="2"/>
  <c r="L13" i="2" l="1"/>
  <c r="P13" i="2" s="1"/>
  <c r="L14" i="2"/>
  <c r="P14" i="2" s="1"/>
  <c r="L15" i="2"/>
  <c r="P15" i="2" s="1"/>
  <c r="L16" i="2"/>
  <c r="P16" i="2" s="1"/>
  <c r="L17" i="2"/>
  <c r="L18" i="2"/>
  <c r="L19" i="2"/>
  <c r="L20" i="2"/>
  <c r="R13" i="2" l="1"/>
  <c r="R14" i="2"/>
  <c r="R15" i="2"/>
  <c r="R16" i="2"/>
  <c r="P20" i="2"/>
  <c r="R20" i="2" s="1"/>
  <c r="P19" i="2"/>
  <c r="R19" i="2" s="1"/>
  <c r="P18" i="2"/>
  <c r="R18" i="2" s="1"/>
  <c r="P17" i="2"/>
  <c r="R17" i="2" s="1"/>
</calcChain>
</file>

<file path=xl/sharedStrings.xml><?xml version="1.0" encoding="utf-8"?>
<sst xmlns="http://schemas.openxmlformats.org/spreadsheetml/2006/main" count="266" uniqueCount="73">
  <si>
    <t>Единица измерений</t>
  </si>
  <si>
    <t xml:space="preserve">Единица измерений </t>
  </si>
  <si>
    <t>Сумма инвестиций</t>
  </si>
  <si>
    <t>№</t>
  </si>
  <si>
    <t>Наименование показателей инвестиционной программы (проекта) (с указанием периода действия)</t>
  </si>
  <si>
    <t>Кем утверждена (дата, номер приказа)</t>
  </si>
  <si>
    <t xml:space="preserve">Наименование мероприятия </t>
  </si>
  <si>
    <t xml:space="preserve">1 полугодие </t>
  </si>
  <si>
    <t xml:space="preserve">Плановые параметры (показатели) мероприятия, объекта инвестиционной программы, учтенной в предельной цене </t>
  </si>
  <si>
    <t>Исполнение, фактичсекие параметры (покахзатели) мероприятия, объекта инвестиционной программы, учтенной в предельной цене (ежеквартально, с нарастающим итогом)*</t>
  </si>
  <si>
    <t>Отклонения</t>
  </si>
  <si>
    <t xml:space="preserve">Причины отклонения </t>
  </si>
  <si>
    <t xml:space="preserve">годы реализации мероприятий </t>
  </si>
  <si>
    <t xml:space="preserve">Технические параметры </t>
  </si>
  <si>
    <t xml:space="preserve">Источники инвестиций </t>
  </si>
  <si>
    <t>шт.</t>
  </si>
  <si>
    <t xml:space="preserve"> собственные ср-ва</t>
  </si>
  <si>
    <t>собственные ср-ва</t>
  </si>
  <si>
    <t>Итого:</t>
  </si>
  <si>
    <t>2      полугодие</t>
  </si>
  <si>
    <t>Персональный компьютер</t>
  </si>
  <si>
    <t xml:space="preserve">тыс. тенге </t>
  </si>
  <si>
    <t>Монитор</t>
  </si>
  <si>
    <t>Система электронного документооборота</t>
  </si>
  <si>
    <t>усл.</t>
  </si>
  <si>
    <t>Система автоматического газового пожаротушений (Карасайское РОЭС)</t>
  </si>
  <si>
    <t>Система автоматического газового пожаротушений (Жамбылское РОЭС)</t>
  </si>
  <si>
    <t>Система автоматического газового пожаротушений (Талгарское РОЭС)</t>
  </si>
  <si>
    <t>Система автоматического газового пожаротушений (Енбекшиказахское РОЭС)</t>
  </si>
  <si>
    <t>Система автоматического газового пожаротушений (Шелекское РОЭС)</t>
  </si>
  <si>
    <t>Система автоматического газового пожаротушений (Отеген батыр РОЭС)</t>
  </si>
  <si>
    <t>Система автоматического газового пожаротушений (Илийское РОЭС)</t>
  </si>
  <si>
    <t>Система автоматического газового пожаротушений (Балхашское РОЭС)</t>
  </si>
  <si>
    <t>Светильник потолочный 48 Вт</t>
  </si>
  <si>
    <t xml:space="preserve">Работы по установке системы 1С:Предприятие 8 зарплата и управление персоналом </t>
  </si>
  <si>
    <t>Инвестициялық бағдарлама (жоба) көрсеткіштерінің атауы (қолданылу кезеңін көрсете отырып)</t>
  </si>
  <si>
    <t>Кім бекітті (бұйрықтың күні, нөмірі)</t>
  </si>
  <si>
    <t>Іс-шараның атауы</t>
  </si>
  <si>
    <t>Іс-шараларды іске асыру жылдары</t>
  </si>
  <si>
    <t xml:space="preserve">1-жартыжылдық </t>
  </si>
  <si>
    <t>2-жартыжылдық</t>
  </si>
  <si>
    <t>Өлшем бірлігі</t>
  </si>
  <si>
    <t>Техникалық параметрлер</t>
  </si>
  <si>
    <t>Инвестициялар сомасы</t>
  </si>
  <si>
    <t>Инвестициялар көзі</t>
  </si>
  <si>
    <t>Шекті бағада ескерілген инвестициялық бағдарлама іс-шарасының, объектісінің жоспарлы параметрлері (көрсеткіштері)</t>
  </si>
  <si>
    <t>Шекті бағада ескерілген инвестициялық бағдарлама іс-шарасының, объектісінің орындалуы, нақты параметрлері (көрсеткіштері), (тоқсан сайын, өсіп отыратын жиынтығымен)*</t>
  </si>
  <si>
    <t>меншікті қаражат</t>
  </si>
  <si>
    <t>дана</t>
  </si>
  <si>
    <t>мың теңге</t>
  </si>
  <si>
    <t>Барлығы:</t>
  </si>
  <si>
    <t>Электрондық құжат айналымы жүйесі</t>
  </si>
  <si>
    <t>Автоматты газды өрт сөндіру жүйесі (Қарасай АЭЖБ)</t>
  </si>
  <si>
    <t>Автоматты газды өрт сөндіру жүйесі (Жамбыл АЭЖБ)</t>
  </si>
  <si>
    <t>Автоматты газды өрт сөндіру жүйесі (Талғар АЭЖБ)</t>
  </si>
  <si>
    <t>Автоматты газды өрт сөндіру жүйесі (Еңбекшіқазақ АЭЖБ)</t>
  </si>
  <si>
    <t>Автоматты газды өрт сөндіру жүйесі (Шелек АЭЖБ)</t>
  </si>
  <si>
    <t>Автоматты газды өрт сөндіру жүйесі (Өтеген батыр АЭЖБ)</t>
  </si>
  <si>
    <t>Автоматты газды өрт сөндіру жүйесі (Іле АЭЖБ)</t>
  </si>
  <si>
    <t>Автоматты газды өрт сөндіру жүйесі (Балқаш АЭЖБ)</t>
  </si>
  <si>
    <t>Дербес компьютер</t>
  </si>
  <si>
    <t>Төбелік шам 48 Вт</t>
  </si>
  <si>
    <t>кызмет</t>
  </si>
  <si>
    <t>Полугодовая информация
ТОО "АлматыЭнергоСбыт" (БИН 060640004748) об исполнении инвестиционной программы, учтенной в предельной цене (ОК 35140 - продажа электроэнергии потребителю)                                                                                                                за 2 полугодие 2022 года  (с нарастающим итогом с начала года).</t>
  </si>
  <si>
    <t>ДКРЕМ МНЭ РК</t>
  </si>
  <si>
    <t>MS Windows 11 PRO</t>
  </si>
  <si>
    <t>Прецинзионный кондиционер</t>
  </si>
  <si>
    <t>«АлматыЭнергоСбыт» ЖШС (БСН 060640004748) 2022 жылдың 2 жартыжылдығында шекті бағада (ЖЖ 35140 – тұтынушыға электр энергиясын сату) ескерілген инвестициялық бағдарламаны орындау туралы (жыл басынан өспелі қорытындымен) жартыжылдық ақпараты</t>
  </si>
  <si>
    <t>ҚР ҰЭМ ТМРКД</t>
  </si>
  <si>
    <t xml:space="preserve">1С:Кәсіпорын 8 Жалақы және персоналды басқару жүйесін орнату бойынша жұмыстар </t>
  </si>
  <si>
    <t>Прецизиондық ауабаптағыш</t>
  </si>
  <si>
    <t>Генеральный директор            ______________________________         Копенов Е. К.</t>
  </si>
  <si>
    <t>Бас атқарушы директор  _______________________________ Копенов Е.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</si>
</sst>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\ &quot;р.&quot;_-;\-* #,##0.00\ &quot;р.&quot;_-;_-* &quot;-&quot;??\ &quot;р.&quot;_-;_-@_-"/>
    <numFmt numFmtId="166" formatCode="_-* #,##0.00\ _р_._-;\-* #,##0.00\ _р_._-;_-* &quot;-&quot;??\ _р_._-;_-@_-"/>
    <numFmt numFmtId="167" formatCode="0.000"/>
    <numFmt numFmtId="168" formatCode="#,##0.000"/>
    <numFmt numFmtId="169" formatCode="_-* #,##0.00_р_._-;\-* #,##0.00_р_._-;_-* &quot;-&quot;??_р_._-;_-@_-"/>
    <numFmt numFmtId="170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1" fillId="4" borderId="0" applyNumberFormat="0" applyBorder="0" applyAlignment="0" applyProtection="0"/>
    <xf numFmtId="0" fontId="20" fillId="0" borderId="0"/>
  </cellStyleXfs>
  <cellXfs count="1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70" fontId="7" fillId="2" borderId="0" xfId="2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8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13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166" fontId="17" fillId="2" borderId="9" xfId="1" applyFont="1" applyFill="1" applyBorder="1" applyAlignment="1">
      <alignment horizontal="center" vertical="center" wrapText="1"/>
    </xf>
    <xf numFmtId="168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9" fontId="18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left" wrapText="1"/>
    </xf>
    <xf numFmtId="165" fontId="6" fillId="2" borderId="12" xfId="0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 applyFill="1"/>
    <xf numFmtId="2" fontId="6" fillId="2" borderId="1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wrapText="1"/>
    </xf>
    <xf numFmtId="0" fontId="7" fillId="0" borderId="3" xfId="4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165" fontId="6" fillId="2" borderId="12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165" fontId="6" fillId="0" borderId="1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0" fontId="7" fillId="0" borderId="13" xfId="5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vertical="top" wrapText="1"/>
    </xf>
    <xf numFmtId="167" fontId="7" fillId="2" borderId="8" xfId="0" applyNumberFormat="1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4" fontId="19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4" fontId="7" fillId="2" borderId="9" xfId="0" applyNumberFormat="1" applyFont="1" applyFill="1" applyBorder="1" applyAlignment="1">
      <alignment vertical="top" wrapText="1"/>
    </xf>
    <xf numFmtId="3" fontId="7" fillId="0" borderId="9" xfId="0" applyNumberFormat="1" applyFont="1" applyFill="1" applyBorder="1" applyAlignment="1">
      <alignment vertical="top" wrapText="1"/>
    </xf>
    <xf numFmtId="166" fontId="17" fillId="2" borderId="9" xfId="1" applyFont="1" applyFill="1" applyBorder="1" applyAlignment="1">
      <alignment vertical="top" wrapText="1"/>
    </xf>
    <xf numFmtId="168" fontId="7" fillId="2" borderId="9" xfId="0" applyNumberFormat="1" applyFont="1" applyFill="1" applyBorder="1" applyAlignment="1">
      <alignment vertical="top" wrapText="1"/>
    </xf>
    <xf numFmtId="169" fontId="18" fillId="2" borderId="9" xfId="0" applyNumberFormat="1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0" borderId="10" xfId="4" applyNumberFormat="1" applyFont="1" applyFill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vertical="center" wrapText="1"/>
    </xf>
    <xf numFmtId="4" fontId="0" fillId="0" borderId="0" xfId="0" applyNumberFormat="1"/>
    <xf numFmtId="0" fontId="7" fillId="0" borderId="14" xfId="5" applyFont="1" applyFill="1" applyBorder="1" applyAlignment="1">
      <alignment vertical="top" wrapText="1"/>
    </xf>
    <xf numFmtId="0" fontId="7" fillId="0" borderId="1" xfId="5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center"/>
    </xf>
    <xf numFmtId="4" fontId="17" fillId="2" borderId="2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9" xfId="0" applyFont="1" applyFill="1" applyBorder="1" applyAlignment="1"/>
    <xf numFmtId="0" fontId="12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17" fillId="2" borderId="2" xfId="0" applyNumberFormat="1" applyFont="1" applyFill="1" applyBorder="1" applyAlignment="1">
      <alignment vertical="top" wrapText="1"/>
    </xf>
    <xf numFmtId="4" fontId="17" fillId="2" borderId="3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</cellXfs>
  <cellStyles count="6">
    <cellStyle name="20% — акцент5" xfId="4" builtinId="46"/>
    <cellStyle name="Обычный" xfId="0" builtinId="0"/>
    <cellStyle name="Обычный 2" xfId="3" xr:uid="{00000000-0005-0000-0000-000002000000}"/>
    <cellStyle name="Обычный_СИТ" xfId="5" xr:uid="{00000000-0005-0000-0000-000003000000}"/>
    <cellStyle name="Финансовый" xfId="1" builtinId="3"/>
    <cellStyle name="Финансовый 2 4" xfId="2" xr:uid="{00000000-0005-0000-0000-000005000000}"/>
  </cellStyles>
  <dxfs count="0"/>
  <tableStyles count="0" defaultTableStyle="TableStyleMedium9" defaultPivotStyle="PivotStyleLight16"/>
  <colors>
    <mruColors>
      <color rgb="FFFF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8"/>
  <sheetViews>
    <sheetView zoomScale="80" zoomScaleNormal="80" zoomScaleSheetLayoutView="70" workbookViewId="0">
      <selection activeCell="G39" sqref="G39"/>
    </sheetView>
  </sheetViews>
  <sheetFormatPr defaultRowHeight="15" x14ac:dyDescent="0.25"/>
  <cols>
    <col min="1" max="1" width="4" customWidth="1"/>
    <col min="2" max="2" width="3.42578125" bestFit="1" customWidth="1"/>
    <col min="3" max="3" width="50.7109375" customWidth="1"/>
    <col min="4" max="4" width="17.140625" customWidth="1"/>
    <col min="5" max="5" width="38.5703125" customWidth="1"/>
    <col min="6" max="6" width="10.140625" bestFit="1" customWidth="1"/>
    <col min="7" max="7" width="10.140625" customWidth="1"/>
    <col min="8" max="8" width="9.140625" style="56"/>
    <col min="11" max="11" width="13.28515625" customWidth="1"/>
    <col min="13" max="13" width="13" customWidth="1"/>
    <col min="17" max="17" width="12.28515625" customWidth="1"/>
    <col min="19" max="19" width="13" customWidth="1"/>
    <col min="20" max="20" width="15.85546875" hidden="1" customWidth="1"/>
    <col min="21" max="21" width="24.28515625" hidden="1" customWidth="1"/>
  </cols>
  <sheetData>
    <row r="1" spans="2:21" ht="15" customHeight="1" x14ac:dyDescent="0.25">
      <c r="B1" s="156" t="s">
        <v>63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2:21" ht="15" customHeight="1" x14ac:dyDescent="0.2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2:21" ht="15" customHeight="1" x14ac:dyDescent="0.2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2:21" ht="15" customHeight="1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2:21" ht="15" customHeight="1" x14ac:dyDescent="0.25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</row>
    <row r="6" spans="2:21" x14ac:dyDescent="0.25">
      <c r="B6" s="135">
        <v>1000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2:21" x14ac:dyDescent="0.25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2:21" x14ac:dyDescent="0.25">
      <c r="B8" s="142" t="s">
        <v>3</v>
      </c>
      <c r="C8" s="145" t="s">
        <v>4</v>
      </c>
      <c r="D8" s="145" t="s">
        <v>5</v>
      </c>
      <c r="E8" s="148" t="s">
        <v>6</v>
      </c>
      <c r="F8" s="149" t="s">
        <v>12</v>
      </c>
      <c r="G8" s="150"/>
      <c r="H8" s="149" t="s">
        <v>8</v>
      </c>
      <c r="I8" s="153"/>
      <c r="J8" s="153"/>
      <c r="K8" s="153"/>
      <c r="L8" s="153"/>
      <c r="M8" s="150"/>
      <c r="N8" s="149" t="s">
        <v>9</v>
      </c>
      <c r="O8" s="153"/>
      <c r="P8" s="153"/>
      <c r="Q8" s="153"/>
      <c r="R8" s="153"/>
      <c r="S8" s="150"/>
      <c r="T8" s="145" t="s">
        <v>10</v>
      </c>
      <c r="U8" s="145" t="s">
        <v>11</v>
      </c>
    </row>
    <row r="9" spans="2:21" ht="39" customHeight="1" x14ac:dyDescent="0.25">
      <c r="B9" s="143"/>
      <c r="C9" s="146"/>
      <c r="D9" s="146"/>
      <c r="E9" s="148"/>
      <c r="F9" s="151"/>
      <c r="G9" s="152"/>
      <c r="H9" s="151"/>
      <c r="I9" s="154"/>
      <c r="J9" s="154"/>
      <c r="K9" s="154"/>
      <c r="L9" s="154"/>
      <c r="M9" s="152"/>
      <c r="N9" s="151"/>
      <c r="O9" s="154"/>
      <c r="P9" s="154"/>
      <c r="Q9" s="154"/>
      <c r="R9" s="154"/>
      <c r="S9" s="152"/>
      <c r="T9" s="146"/>
      <c r="U9" s="146"/>
    </row>
    <row r="10" spans="2:21" ht="54" customHeight="1" x14ac:dyDescent="0.25">
      <c r="B10" s="144"/>
      <c r="C10" s="147"/>
      <c r="D10" s="147"/>
      <c r="E10" s="40"/>
      <c r="F10" s="40" t="s">
        <v>7</v>
      </c>
      <c r="G10" s="41" t="s">
        <v>19</v>
      </c>
      <c r="H10" s="49" t="s">
        <v>1</v>
      </c>
      <c r="I10" s="15" t="s">
        <v>13</v>
      </c>
      <c r="J10" s="15" t="s">
        <v>1</v>
      </c>
      <c r="K10" s="15" t="s">
        <v>2</v>
      </c>
      <c r="L10" s="15" t="s">
        <v>1</v>
      </c>
      <c r="M10" s="15" t="s">
        <v>14</v>
      </c>
      <c r="N10" s="15" t="s">
        <v>1</v>
      </c>
      <c r="O10" s="15" t="s">
        <v>13</v>
      </c>
      <c r="P10" s="15" t="s">
        <v>0</v>
      </c>
      <c r="Q10" s="15" t="s">
        <v>2</v>
      </c>
      <c r="R10" s="16" t="s">
        <v>0</v>
      </c>
      <c r="S10" s="16" t="s">
        <v>14</v>
      </c>
      <c r="T10" s="147"/>
      <c r="U10" s="147"/>
    </row>
    <row r="11" spans="2:21" x14ac:dyDescent="0.25">
      <c r="B11" s="17">
        <v>1</v>
      </c>
      <c r="C11" s="17">
        <v>2</v>
      </c>
      <c r="D11" s="57">
        <v>3</v>
      </c>
      <c r="E11" s="57">
        <v>4</v>
      </c>
      <c r="F11" s="57">
        <v>5</v>
      </c>
      <c r="G11" s="57">
        <v>6</v>
      </c>
      <c r="H11" s="57">
        <v>7</v>
      </c>
      <c r="I11" s="57">
        <v>8</v>
      </c>
      <c r="J11" s="57">
        <v>9</v>
      </c>
      <c r="K11" s="57">
        <v>10</v>
      </c>
      <c r="L11" s="57">
        <v>11</v>
      </c>
      <c r="M11" s="57">
        <v>12</v>
      </c>
      <c r="N11" s="57">
        <v>13</v>
      </c>
      <c r="O11" s="57">
        <v>14</v>
      </c>
      <c r="P11" s="57">
        <v>15</v>
      </c>
      <c r="Q11" s="57">
        <v>16</v>
      </c>
      <c r="R11" s="59">
        <v>17</v>
      </c>
      <c r="S11" s="59">
        <v>18</v>
      </c>
      <c r="T11" s="17">
        <v>19</v>
      </c>
      <c r="U11" s="18">
        <v>20</v>
      </c>
    </row>
    <row r="12" spans="2:21" s="14" customFormat="1" ht="25.5" x14ac:dyDescent="0.25">
      <c r="B12" s="19">
        <v>1</v>
      </c>
      <c r="C12" s="65" t="s">
        <v>23</v>
      </c>
      <c r="D12" s="19" t="s">
        <v>64</v>
      </c>
      <c r="E12" s="38" t="str">
        <f t="shared" ref="E12:E26" si="0">C12</f>
        <v>Система электронного документооборота</v>
      </c>
      <c r="F12" s="39"/>
      <c r="G12" s="39">
        <v>2</v>
      </c>
      <c r="H12" s="50" t="s">
        <v>15</v>
      </c>
      <c r="I12" s="39">
        <v>1</v>
      </c>
      <c r="J12" s="42" t="s">
        <v>21</v>
      </c>
      <c r="K12" s="69">
        <f>12820000/1000</f>
        <v>12820</v>
      </c>
      <c r="L12" s="68" t="s">
        <v>21</v>
      </c>
      <c r="M12" s="19" t="s">
        <v>16</v>
      </c>
      <c r="N12" s="19" t="s">
        <v>15</v>
      </c>
      <c r="O12" s="39">
        <v>1</v>
      </c>
      <c r="P12" s="42" t="s">
        <v>21</v>
      </c>
      <c r="Q12" s="34">
        <f>12500000/1000</f>
        <v>12500</v>
      </c>
      <c r="R12" s="42" t="s">
        <v>21</v>
      </c>
      <c r="S12" s="58" t="s">
        <v>17</v>
      </c>
      <c r="T12" s="35"/>
      <c r="U12" s="19"/>
    </row>
    <row r="13" spans="2:21" ht="28.5" customHeight="1" x14ac:dyDescent="0.25">
      <c r="B13" s="19">
        <v>2</v>
      </c>
      <c r="C13" s="38" t="s">
        <v>25</v>
      </c>
      <c r="D13" s="19" t="s">
        <v>64</v>
      </c>
      <c r="E13" s="38" t="str">
        <f t="shared" si="0"/>
        <v>Система автоматического газового пожаротушений (Карасайское РОЭС)</v>
      </c>
      <c r="F13" s="39"/>
      <c r="G13" s="39">
        <v>2</v>
      </c>
      <c r="H13" s="50" t="s">
        <v>15</v>
      </c>
      <c r="I13" s="39">
        <v>1</v>
      </c>
      <c r="J13" s="42" t="s">
        <v>21</v>
      </c>
      <c r="K13" s="32">
        <f>2156795.54/1000</f>
        <v>2156.7955400000001</v>
      </c>
      <c r="L13" s="42" t="str">
        <f t="shared" ref="L13:L26" si="1">J13</f>
        <v xml:space="preserve">тыс. тенге </v>
      </c>
      <c r="M13" s="19" t="s">
        <v>16</v>
      </c>
      <c r="N13" s="19" t="s">
        <v>15</v>
      </c>
      <c r="O13" s="39">
        <v>1</v>
      </c>
      <c r="P13" s="42" t="str">
        <f t="shared" ref="P13:P26" si="2">L13</f>
        <v xml:space="preserve">тыс. тенге </v>
      </c>
      <c r="Q13" s="33">
        <f>2107000/1000</f>
        <v>2107</v>
      </c>
      <c r="R13" s="42" t="str">
        <f t="shared" ref="R13:R26" si="3">P13</f>
        <v xml:space="preserve">тыс. тенге </v>
      </c>
      <c r="S13" s="20" t="s">
        <v>17</v>
      </c>
      <c r="T13" s="37"/>
      <c r="U13" s="19"/>
    </row>
    <row r="14" spans="2:21" ht="25.5" x14ac:dyDescent="0.25">
      <c r="B14" s="19">
        <v>3</v>
      </c>
      <c r="C14" s="38" t="s">
        <v>26</v>
      </c>
      <c r="D14" s="19" t="s">
        <v>64</v>
      </c>
      <c r="E14" s="38" t="str">
        <f t="shared" si="0"/>
        <v>Система автоматического газового пожаротушений (Жамбылское РОЭС)</v>
      </c>
      <c r="F14" s="39"/>
      <c r="G14" s="39">
        <v>2</v>
      </c>
      <c r="H14" s="50" t="s">
        <v>15</v>
      </c>
      <c r="I14" s="39">
        <v>1</v>
      </c>
      <c r="J14" s="42" t="s">
        <v>21</v>
      </c>
      <c r="K14" s="32">
        <f t="shared" ref="K14:K20" si="4">2156795.54/1000</f>
        <v>2156.7955400000001</v>
      </c>
      <c r="L14" s="42" t="str">
        <f t="shared" si="1"/>
        <v xml:space="preserve">тыс. тенге </v>
      </c>
      <c r="M14" s="19" t="s">
        <v>16</v>
      </c>
      <c r="N14" s="19" t="s">
        <v>15</v>
      </c>
      <c r="O14" s="39">
        <v>1</v>
      </c>
      <c r="P14" s="42" t="str">
        <f t="shared" si="2"/>
        <v xml:space="preserve">тыс. тенге </v>
      </c>
      <c r="Q14" s="33">
        <f t="shared" ref="Q14:Q20" si="5">2107000/1000</f>
        <v>2107</v>
      </c>
      <c r="R14" s="42" t="str">
        <f t="shared" si="3"/>
        <v xml:space="preserve">тыс. тенге </v>
      </c>
      <c r="S14" s="20" t="s">
        <v>17</v>
      </c>
      <c r="T14" s="37"/>
      <c r="U14" s="19"/>
    </row>
    <row r="15" spans="2:21" ht="25.5" x14ac:dyDescent="0.25">
      <c r="B15" s="19">
        <v>4</v>
      </c>
      <c r="C15" s="38" t="s">
        <v>27</v>
      </c>
      <c r="D15" s="19" t="s">
        <v>64</v>
      </c>
      <c r="E15" s="38" t="str">
        <f t="shared" si="0"/>
        <v>Система автоматического газового пожаротушений (Талгарское РОЭС)</v>
      </c>
      <c r="F15" s="39"/>
      <c r="G15" s="39">
        <v>2</v>
      </c>
      <c r="H15" s="50" t="s">
        <v>15</v>
      </c>
      <c r="I15" s="73">
        <v>1</v>
      </c>
      <c r="J15" s="68" t="s">
        <v>21</v>
      </c>
      <c r="K15" s="32">
        <f t="shared" si="4"/>
        <v>2156.7955400000001</v>
      </c>
      <c r="L15" s="68" t="str">
        <f t="shared" si="1"/>
        <v xml:space="preserve">тыс. тенге </v>
      </c>
      <c r="M15" s="19" t="s">
        <v>16</v>
      </c>
      <c r="N15" s="19" t="s">
        <v>15</v>
      </c>
      <c r="O15" s="73">
        <v>1</v>
      </c>
      <c r="P15" s="42" t="str">
        <f t="shared" si="2"/>
        <v xml:space="preserve">тыс. тенге </v>
      </c>
      <c r="Q15" s="33">
        <f t="shared" si="5"/>
        <v>2107</v>
      </c>
      <c r="R15" s="42" t="str">
        <f t="shared" si="3"/>
        <v xml:space="preserve">тыс. тенге </v>
      </c>
      <c r="S15" s="20" t="s">
        <v>17</v>
      </c>
      <c r="T15" s="37"/>
      <c r="U15" s="19"/>
    </row>
    <row r="16" spans="2:21" s="56" customFormat="1" ht="25.5" x14ac:dyDescent="0.25">
      <c r="B16" s="19">
        <v>5</v>
      </c>
      <c r="C16" s="60" t="s">
        <v>28</v>
      </c>
      <c r="D16" s="19" t="s">
        <v>64</v>
      </c>
      <c r="E16" s="38" t="str">
        <f t="shared" si="0"/>
        <v>Система автоматического газового пожаротушений (Енбекшиказахское РОЭС)</v>
      </c>
      <c r="F16" s="61"/>
      <c r="G16" s="39">
        <v>2</v>
      </c>
      <c r="H16" s="50" t="s">
        <v>15</v>
      </c>
      <c r="I16" s="73">
        <v>1</v>
      </c>
      <c r="J16" s="71" t="s">
        <v>21</v>
      </c>
      <c r="K16" s="32">
        <f t="shared" si="4"/>
        <v>2156.7955400000001</v>
      </c>
      <c r="L16" s="71" t="str">
        <f t="shared" si="1"/>
        <v xml:space="preserve">тыс. тенге </v>
      </c>
      <c r="M16" s="50" t="s">
        <v>16</v>
      </c>
      <c r="N16" s="50" t="s">
        <v>15</v>
      </c>
      <c r="O16" s="73">
        <v>1</v>
      </c>
      <c r="P16" s="42" t="str">
        <f t="shared" si="2"/>
        <v xml:space="preserve">тыс. тенге </v>
      </c>
      <c r="Q16" s="33">
        <f t="shared" si="5"/>
        <v>2107</v>
      </c>
      <c r="R16" s="62" t="str">
        <f t="shared" si="3"/>
        <v xml:space="preserve">тыс. тенге </v>
      </c>
      <c r="S16" s="63" t="s">
        <v>17</v>
      </c>
      <c r="T16" s="64"/>
      <c r="U16" s="50"/>
    </row>
    <row r="17" spans="2:27" s="14" customFormat="1" ht="25.5" x14ac:dyDescent="0.25">
      <c r="B17" s="19">
        <v>6</v>
      </c>
      <c r="C17" s="65" t="s">
        <v>29</v>
      </c>
      <c r="D17" s="19" t="s">
        <v>64</v>
      </c>
      <c r="E17" s="38" t="str">
        <f t="shared" si="0"/>
        <v>Система автоматического газового пожаротушений (Шелекское РОЭС)</v>
      </c>
      <c r="F17" s="39"/>
      <c r="G17" s="39">
        <v>2</v>
      </c>
      <c r="H17" s="50" t="s">
        <v>15</v>
      </c>
      <c r="I17" s="70">
        <v>1</v>
      </c>
      <c r="J17" s="42" t="s">
        <v>21</v>
      </c>
      <c r="K17" s="32">
        <f t="shared" si="4"/>
        <v>2156.7955400000001</v>
      </c>
      <c r="L17" s="42" t="str">
        <f t="shared" si="1"/>
        <v xml:space="preserve">тыс. тенге </v>
      </c>
      <c r="M17" s="19" t="s">
        <v>16</v>
      </c>
      <c r="N17" s="19" t="s">
        <v>15</v>
      </c>
      <c r="O17" s="70">
        <v>1</v>
      </c>
      <c r="P17" s="42" t="str">
        <f t="shared" si="2"/>
        <v xml:space="preserve">тыс. тенге </v>
      </c>
      <c r="Q17" s="33">
        <f t="shared" si="5"/>
        <v>2107</v>
      </c>
      <c r="R17" s="42" t="str">
        <f t="shared" si="3"/>
        <v xml:space="preserve">тыс. тенге </v>
      </c>
      <c r="S17" s="20" t="s">
        <v>17</v>
      </c>
      <c r="T17" s="36"/>
      <c r="U17" s="19"/>
    </row>
    <row r="18" spans="2:27" s="14" customFormat="1" ht="25.5" x14ac:dyDescent="0.25">
      <c r="B18" s="19">
        <v>7</v>
      </c>
      <c r="C18" s="66" t="s">
        <v>30</v>
      </c>
      <c r="D18" s="19" t="s">
        <v>64</v>
      </c>
      <c r="E18" s="38" t="str">
        <f t="shared" si="0"/>
        <v>Система автоматического газового пожаротушений (Отеген батыр РОЭС)</v>
      </c>
      <c r="F18" s="39"/>
      <c r="G18" s="39">
        <v>2</v>
      </c>
      <c r="H18" s="50" t="s">
        <v>15</v>
      </c>
      <c r="I18" s="39">
        <v>1</v>
      </c>
      <c r="J18" s="72" t="s">
        <v>21</v>
      </c>
      <c r="K18" s="32">
        <f t="shared" si="4"/>
        <v>2156.7955400000001</v>
      </c>
      <c r="L18" s="68" t="str">
        <f t="shared" si="1"/>
        <v xml:space="preserve">тыс. тенге </v>
      </c>
      <c r="M18" s="19" t="s">
        <v>16</v>
      </c>
      <c r="N18" s="19" t="s">
        <v>15</v>
      </c>
      <c r="O18" s="39">
        <v>1</v>
      </c>
      <c r="P18" s="42" t="str">
        <f t="shared" si="2"/>
        <v xml:space="preserve">тыс. тенге </v>
      </c>
      <c r="Q18" s="33">
        <f t="shared" si="5"/>
        <v>2107</v>
      </c>
      <c r="R18" s="42" t="str">
        <f t="shared" si="3"/>
        <v xml:space="preserve">тыс. тенге </v>
      </c>
      <c r="S18" s="20" t="s">
        <v>17</v>
      </c>
      <c r="T18" s="76"/>
      <c r="U18" s="19"/>
    </row>
    <row r="19" spans="2:27" s="14" customFormat="1" ht="26.25" x14ac:dyDescent="0.25">
      <c r="B19" s="19">
        <v>8</v>
      </c>
      <c r="C19" s="67" t="s">
        <v>31</v>
      </c>
      <c r="D19" s="19" t="s">
        <v>64</v>
      </c>
      <c r="E19" s="38" t="str">
        <f t="shared" si="0"/>
        <v>Система автоматического газового пожаротушений (Илийское РОЭС)</v>
      </c>
      <c r="F19" s="39"/>
      <c r="G19" s="39">
        <v>2</v>
      </c>
      <c r="H19" s="50" t="s">
        <v>15</v>
      </c>
      <c r="I19" s="73">
        <v>1</v>
      </c>
      <c r="J19" s="68" t="s">
        <v>21</v>
      </c>
      <c r="K19" s="32">
        <f t="shared" si="4"/>
        <v>2156.7955400000001</v>
      </c>
      <c r="L19" s="68" t="str">
        <f t="shared" si="1"/>
        <v xml:space="preserve">тыс. тенге </v>
      </c>
      <c r="M19" s="19" t="s">
        <v>16</v>
      </c>
      <c r="N19" s="19" t="s">
        <v>15</v>
      </c>
      <c r="O19" s="73">
        <v>1</v>
      </c>
      <c r="P19" s="42" t="str">
        <f t="shared" si="2"/>
        <v xml:space="preserve">тыс. тенге </v>
      </c>
      <c r="Q19" s="33">
        <f t="shared" si="5"/>
        <v>2107</v>
      </c>
      <c r="R19" s="42" t="str">
        <f t="shared" si="3"/>
        <v xml:space="preserve">тыс. тенге </v>
      </c>
      <c r="S19" s="20" t="s">
        <v>17</v>
      </c>
      <c r="T19" s="36"/>
      <c r="U19" s="19"/>
    </row>
    <row r="20" spans="2:27" s="14" customFormat="1" ht="28.5" customHeight="1" x14ac:dyDescent="0.25">
      <c r="B20" s="19">
        <v>9</v>
      </c>
      <c r="C20" s="67" t="s">
        <v>32</v>
      </c>
      <c r="D20" s="19" t="s">
        <v>64</v>
      </c>
      <c r="E20" s="38" t="str">
        <f t="shared" si="0"/>
        <v>Система автоматического газового пожаротушений (Балхашское РОЭС)</v>
      </c>
      <c r="F20" s="39"/>
      <c r="G20" s="39">
        <v>2</v>
      </c>
      <c r="H20" s="50" t="s">
        <v>15</v>
      </c>
      <c r="I20" s="73">
        <v>1</v>
      </c>
      <c r="J20" s="68" t="s">
        <v>21</v>
      </c>
      <c r="K20" s="32">
        <f t="shared" si="4"/>
        <v>2156.7955400000001</v>
      </c>
      <c r="L20" s="68" t="str">
        <f t="shared" si="1"/>
        <v xml:space="preserve">тыс. тенге </v>
      </c>
      <c r="M20" s="20" t="s">
        <v>16</v>
      </c>
      <c r="N20" s="19" t="s">
        <v>15</v>
      </c>
      <c r="O20" s="73">
        <v>1</v>
      </c>
      <c r="P20" s="42" t="str">
        <f t="shared" si="2"/>
        <v xml:space="preserve">тыс. тенге </v>
      </c>
      <c r="Q20" s="33">
        <f t="shared" si="5"/>
        <v>2107</v>
      </c>
      <c r="R20" s="42" t="str">
        <f t="shared" si="3"/>
        <v xml:space="preserve">тыс. тенге </v>
      </c>
      <c r="S20" s="20" t="s">
        <v>17</v>
      </c>
      <c r="T20" s="76"/>
      <c r="U20" s="19"/>
    </row>
    <row r="21" spans="2:27" s="14" customFormat="1" ht="30" customHeight="1" x14ac:dyDescent="0.25">
      <c r="B21" s="19">
        <v>10</v>
      </c>
      <c r="C21" s="118" t="s">
        <v>20</v>
      </c>
      <c r="D21" s="19" t="s">
        <v>64</v>
      </c>
      <c r="E21" s="65" t="str">
        <f t="shared" si="0"/>
        <v>Персональный компьютер</v>
      </c>
      <c r="F21" s="119"/>
      <c r="G21" s="119">
        <v>2</v>
      </c>
      <c r="H21" s="63" t="s">
        <v>15</v>
      </c>
      <c r="I21" s="120">
        <v>50</v>
      </c>
      <c r="J21" s="121" t="s">
        <v>21</v>
      </c>
      <c r="K21" s="122">
        <f>8950000/1000</f>
        <v>8950</v>
      </c>
      <c r="L21" s="121" t="str">
        <f t="shared" si="1"/>
        <v xml:space="preserve">тыс. тенге </v>
      </c>
      <c r="M21" s="78" t="s">
        <v>16</v>
      </c>
      <c r="N21" s="19" t="s">
        <v>15</v>
      </c>
      <c r="O21" s="120">
        <v>50</v>
      </c>
      <c r="P21" s="42" t="str">
        <f t="shared" si="2"/>
        <v xml:space="preserve">тыс. тенге </v>
      </c>
      <c r="Q21" s="33">
        <f>6950000/1000</f>
        <v>6950</v>
      </c>
      <c r="R21" s="42" t="str">
        <f t="shared" si="3"/>
        <v xml:space="preserve">тыс. тенге </v>
      </c>
      <c r="S21" s="78" t="s">
        <v>17</v>
      </c>
      <c r="T21" s="36"/>
      <c r="U21" s="19"/>
    </row>
    <row r="22" spans="2:27" s="14" customFormat="1" ht="30" customHeight="1" x14ac:dyDescent="0.25">
      <c r="B22" s="19">
        <v>11</v>
      </c>
      <c r="C22" s="123" t="s">
        <v>22</v>
      </c>
      <c r="D22" s="19" t="s">
        <v>64</v>
      </c>
      <c r="E22" s="38" t="str">
        <f t="shared" si="0"/>
        <v>Монитор</v>
      </c>
      <c r="F22" s="39"/>
      <c r="G22" s="39">
        <v>2</v>
      </c>
      <c r="H22" s="50" t="s">
        <v>15</v>
      </c>
      <c r="I22" s="73">
        <v>50</v>
      </c>
      <c r="J22" s="42" t="s">
        <v>21</v>
      </c>
      <c r="K22" s="69">
        <f>3762098.5/1000</f>
        <v>3762.0985000000001</v>
      </c>
      <c r="L22" s="42" t="str">
        <f t="shared" si="1"/>
        <v xml:space="preserve">тыс. тенге </v>
      </c>
      <c r="M22" s="19" t="s">
        <v>16</v>
      </c>
      <c r="N22" s="19" t="s">
        <v>15</v>
      </c>
      <c r="O22" s="73">
        <v>50</v>
      </c>
      <c r="P22" s="42" t="str">
        <f t="shared" si="2"/>
        <v xml:space="preserve">тыс. тенге </v>
      </c>
      <c r="Q22" s="33">
        <f>2160500/1000</f>
        <v>2160.5</v>
      </c>
      <c r="R22" s="42" t="str">
        <f t="shared" si="3"/>
        <v xml:space="preserve">тыс. тенге </v>
      </c>
      <c r="S22" s="78" t="s">
        <v>17</v>
      </c>
      <c r="T22" s="36"/>
      <c r="U22" s="19"/>
    </row>
    <row r="23" spans="2:27" s="14" customFormat="1" ht="30" customHeight="1" x14ac:dyDescent="0.25">
      <c r="B23" s="19">
        <v>12</v>
      </c>
      <c r="C23" s="123" t="s">
        <v>65</v>
      </c>
      <c r="D23" s="19" t="s">
        <v>64</v>
      </c>
      <c r="E23" s="38" t="str">
        <f t="shared" si="0"/>
        <v>MS Windows 11 PRO</v>
      </c>
      <c r="F23" s="39"/>
      <c r="G23" s="39">
        <v>2</v>
      </c>
      <c r="H23" s="50" t="s">
        <v>15</v>
      </c>
      <c r="I23" s="73">
        <v>50</v>
      </c>
      <c r="J23" s="42" t="s">
        <v>21</v>
      </c>
      <c r="K23" s="69">
        <f>4167143/1000</f>
        <v>4167.143</v>
      </c>
      <c r="L23" s="42" t="str">
        <f t="shared" si="1"/>
        <v xml:space="preserve">тыс. тенге </v>
      </c>
      <c r="M23" s="19" t="s">
        <v>16</v>
      </c>
      <c r="N23" s="19" t="s">
        <v>15</v>
      </c>
      <c r="O23" s="73">
        <v>50</v>
      </c>
      <c r="P23" s="42" t="str">
        <f t="shared" si="2"/>
        <v xml:space="preserve">тыс. тенге </v>
      </c>
      <c r="Q23" s="33">
        <f>4138987/1000</f>
        <v>4138.9870000000001</v>
      </c>
      <c r="R23" s="42" t="str">
        <f t="shared" si="3"/>
        <v xml:space="preserve">тыс. тенге </v>
      </c>
      <c r="S23" s="117" t="s">
        <v>17</v>
      </c>
      <c r="T23" s="36"/>
      <c r="U23" s="19"/>
    </row>
    <row r="24" spans="2:27" s="14" customFormat="1" ht="30" customHeight="1" x14ac:dyDescent="0.25">
      <c r="B24" s="19">
        <v>13</v>
      </c>
      <c r="C24" s="82" t="s">
        <v>33</v>
      </c>
      <c r="D24" s="19" t="s">
        <v>64</v>
      </c>
      <c r="E24" s="38" t="str">
        <f t="shared" si="0"/>
        <v>Светильник потолочный 48 Вт</v>
      </c>
      <c r="F24" s="39"/>
      <c r="G24" s="39">
        <v>2</v>
      </c>
      <c r="H24" s="50" t="s">
        <v>15</v>
      </c>
      <c r="I24" s="83">
        <v>377</v>
      </c>
      <c r="J24" s="68" t="s">
        <v>21</v>
      </c>
      <c r="K24" s="69">
        <f>9916608/1000</f>
        <v>9916.6080000000002</v>
      </c>
      <c r="L24" s="68" t="str">
        <f t="shared" si="1"/>
        <v xml:space="preserve">тыс. тенге </v>
      </c>
      <c r="M24" s="78" t="s">
        <v>16</v>
      </c>
      <c r="N24" s="19" t="s">
        <v>15</v>
      </c>
      <c r="O24" s="83">
        <v>377</v>
      </c>
      <c r="P24" s="42" t="str">
        <f t="shared" si="2"/>
        <v xml:space="preserve">тыс. тенге </v>
      </c>
      <c r="Q24" s="69">
        <f>9916608/1000</f>
        <v>9916.6080000000002</v>
      </c>
      <c r="R24" s="42" t="str">
        <f t="shared" si="3"/>
        <v xml:space="preserve">тыс. тенге </v>
      </c>
      <c r="S24" s="78" t="s">
        <v>17</v>
      </c>
      <c r="T24" s="36"/>
      <c r="U24" s="19"/>
    </row>
    <row r="25" spans="2:27" s="14" customFormat="1" ht="30" customHeight="1" x14ac:dyDescent="0.25">
      <c r="B25" s="19">
        <v>14</v>
      </c>
      <c r="C25" s="82" t="s">
        <v>66</v>
      </c>
      <c r="D25" s="19" t="s">
        <v>64</v>
      </c>
      <c r="E25" s="38" t="str">
        <f t="shared" si="0"/>
        <v>Прецинзионный кондиционер</v>
      </c>
      <c r="F25" s="39"/>
      <c r="G25" s="39">
        <v>2</v>
      </c>
      <c r="H25" s="50" t="s">
        <v>15</v>
      </c>
      <c r="I25" s="83">
        <v>1</v>
      </c>
      <c r="J25" s="68" t="s">
        <v>21</v>
      </c>
      <c r="K25" s="69">
        <f>10401785.71/1000</f>
        <v>10401.78571</v>
      </c>
      <c r="L25" s="68" t="str">
        <f t="shared" si="1"/>
        <v xml:space="preserve">тыс. тенге </v>
      </c>
      <c r="M25" s="117" t="s">
        <v>16</v>
      </c>
      <c r="N25" s="19" t="s">
        <v>15</v>
      </c>
      <c r="O25" s="83">
        <v>1</v>
      </c>
      <c r="P25" s="42" t="str">
        <f t="shared" si="2"/>
        <v xml:space="preserve">тыс. тенге </v>
      </c>
      <c r="Q25" s="69">
        <f>10050800/1000</f>
        <v>10050.799999999999</v>
      </c>
      <c r="R25" s="42" t="str">
        <f t="shared" si="3"/>
        <v xml:space="preserve">тыс. тенге </v>
      </c>
      <c r="S25" s="117" t="s">
        <v>17</v>
      </c>
      <c r="T25" s="36"/>
      <c r="U25" s="19"/>
    </row>
    <row r="26" spans="2:27" s="14" customFormat="1" ht="38.25" x14ac:dyDescent="0.25">
      <c r="B26" s="19">
        <v>15</v>
      </c>
      <c r="C26" s="82" t="s">
        <v>34</v>
      </c>
      <c r="D26" s="19" t="s">
        <v>64</v>
      </c>
      <c r="E26" s="38" t="str">
        <f t="shared" si="0"/>
        <v xml:space="preserve">Работы по установке системы 1С:Предприятие 8 зарплата и управление персоналом </v>
      </c>
      <c r="F26" s="39"/>
      <c r="G26" s="39">
        <v>2</v>
      </c>
      <c r="H26" s="50" t="s">
        <v>24</v>
      </c>
      <c r="I26" s="83">
        <v>1</v>
      </c>
      <c r="J26" s="68" t="s">
        <v>21</v>
      </c>
      <c r="K26" s="69">
        <f>6135000/1000</f>
        <v>6135</v>
      </c>
      <c r="L26" s="68" t="str">
        <f t="shared" si="1"/>
        <v xml:space="preserve">тыс. тенге </v>
      </c>
      <c r="M26" s="78" t="s">
        <v>16</v>
      </c>
      <c r="N26" s="19" t="s">
        <v>24</v>
      </c>
      <c r="O26" s="83">
        <v>1</v>
      </c>
      <c r="P26" s="42" t="str">
        <f t="shared" si="2"/>
        <v xml:space="preserve">тыс. тенге </v>
      </c>
      <c r="Q26" s="33">
        <f>6135000/1000</f>
        <v>6135</v>
      </c>
      <c r="R26" s="42" t="str">
        <f t="shared" si="3"/>
        <v xml:space="preserve">тыс. тенге </v>
      </c>
      <c r="S26" s="78" t="s">
        <v>17</v>
      </c>
      <c r="T26" s="36"/>
      <c r="U26" s="19"/>
    </row>
    <row r="27" spans="2:27" x14ac:dyDescent="0.25">
      <c r="B27" s="158" t="s">
        <v>18</v>
      </c>
      <c r="C27" s="159"/>
      <c r="D27" s="159"/>
      <c r="E27" s="160"/>
      <c r="F27" s="23"/>
      <c r="G27" s="21"/>
      <c r="H27" s="51"/>
      <c r="I27" s="21"/>
      <c r="J27" s="24"/>
      <c r="K27" s="129">
        <f>SUM(K12:K26)</f>
        <v>73406.999530000001</v>
      </c>
      <c r="L27" s="43"/>
      <c r="M27" s="44"/>
      <c r="N27" s="45"/>
      <c r="O27" s="45"/>
      <c r="P27" s="45"/>
      <c r="Q27" s="131">
        <f>SUM(Q12:Q26)</f>
        <v>68707.895000000004</v>
      </c>
      <c r="R27" s="25"/>
      <c r="S27" s="164"/>
      <c r="T27" s="133"/>
      <c r="U27" s="22"/>
    </row>
    <row r="28" spans="2:27" x14ac:dyDescent="0.25">
      <c r="B28" s="161"/>
      <c r="C28" s="162"/>
      <c r="D28" s="162"/>
      <c r="E28" s="163"/>
      <c r="F28" s="26"/>
      <c r="G28" s="27"/>
      <c r="H28" s="52"/>
      <c r="I28" s="28"/>
      <c r="J28" s="29"/>
      <c r="K28" s="130"/>
      <c r="L28" s="46"/>
      <c r="M28" s="47"/>
      <c r="N28" s="48"/>
      <c r="O28" s="48"/>
      <c r="P28" s="48"/>
      <c r="Q28" s="132"/>
      <c r="R28" s="30"/>
      <c r="S28" s="165"/>
      <c r="T28" s="134"/>
      <c r="U28" s="31"/>
    </row>
    <row r="29" spans="2:27" ht="19.5" x14ac:dyDescent="0.3">
      <c r="B29" s="7"/>
      <c r="C29" s="10"/>
      <c r="D29" s="10"/>
      <c r="E29" s="10"/>
      <c r="F29" s="10"/>
      <c r="G29" s="10"/>
      <c r="H29" s="53"/>
      <c r="I29" s="10"/>
      <c r="J29" s="10"/>
      <c r="K29" s="12"/>
      <c r="L29" s="1"/>
      <c r="M29" s="1"/>
      <c r="N29" s="1"/>
      <c r="O29" s="1"/>
      <c r="P29" s="1"/>
      <c r="Q29" s="8"/>
      <c r="R29" s="1"/>
      <c r="S29" s="1"/>
      <c r="T29" s="1"/>
      <c r="U29" s="1"/>
    </row>
    <row r="30" spans="2:27" ht="19.5" x14ac:dyDescent="0.3">
      <c r="B30" s="7"/>
      <c r="C30" s="10"/>
      <c r="D30" s="10"/>
      <c r="E30" s="10"/>
      <c r="F30" s="10"/>
      <c r="G30" s="10"/>
      <c r="H30" s="53"/>
      <c r="I30" s="10"/>
      <c r="J30" s="10"/>
      <c r="K30" s="12"/>
      <c r="L30" s="1"/>
      <c r="M30" s="1"/>
      <c r="N30" s="1"/>
      <c r="O30" s="1"/>
      <c r="P30" s="1"/>
      <c r="Q30" s="8"/>
      <c r="R30" s="1"/>
      <c r="S30" s="1"/>
      <c r="T30" s="1"/>
      <c r="U30" s="1"/>
      <c r="AA30" s="124">
        <f>K27-Q27</f>
        <v>4699.1045299999969</v>
      </c>
    </row>
    <row r="31" spans="2:27" ht="19.5" customHeight="1" x14ac:dyDescent="0.3">
      <c r="B31" s="7"/>
      <c r="C31" s="155" t="s">
        <v>71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"/>
      <c r="S31" s="1"/>
      <c r="T31" s="1"/>
      <c r="U31" s="1"/>
    </row>
    <row r="32" spans="2:27" ht="18.75" x14ac:dyDescent="0.3">
      <c r="B32" s="137"/>
      <c r="C32" s="137"/>
      <c r="D32" s="138"/>
      <c r="E32" s="139"/>
      <c r="F32" s="140"/>
      <c r="G32" s="141"/>
      <c r="H32" s="141"/>
      <c r="I32" s="141"/>
      <c r="J32" s="141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ht="20.25" x14ac:dyDescent="0.3">
      <c r="B33" s="9"/>
      <c r="C33" s="11"/>
      <c r="D33" s="11"/>
      <c r="E33" s="74"/>
      <c r="F33" s="74"/>
      <c r="G33" s="74"/>
      <c r="H33" s="75"/>
      <c r="I33" s="74"/>
      <c r="J33" s="74"/>
      <c r="K33" s="128"/>
      <c r="L33" s="128"/>
      <c r="M33" s="128"/>
      <c r="N33" s="128"/>
      <c r="O33" s="128"/>
      <c r="P33" s="1"/>
      <c r="Q33" s="1"/>
      <c r="R33" s="1"/>
      <c r="S33" s="1"/>
      <c r="T33" s="1"/>
      <c r="U33" s="1"/>
    </row>
    <row r="34" spans="2:21" x14ac:dyDescent="0.25">
      <c r="B34" s="2"/>
      <c r="C34" s="2"/>
      <c r="D34" s="2"/>
      <c r="E34" s="2"/>
      <c r="F34" s="2"/>
      <c r="G34" s="2"/>
      <c r="H34" s="54"/>
      <c r="I34" s="4"/>
      <c r="J34" s="3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B35" s="1"/>
      <c r="C35" s="1"/>
      <c r="D35" s="1"/>
      <c r="E35" s="1"/>
      <c r="F35" s="1"/>
      <c r="G35" s="2"/>
      <c r="H35" s="55"/>
      <c r="I35" s="1"/>
      <c r="J35" s="1"/>
      <c r="K35" s="13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25">
      <c r="B36" s="1"/>
      <c r="C36" s="1"/>
      <c r="D36" s="1"/>
      <c r="E36" s="1"/>
      <c r="F36" s="1"/>
      <c r="G36" s="2"/>
      <c r="H36" s="55"/>
      <c r="I36" s="1"/>
      <c r="J36" s="1"/>
      <c r="K36" s="13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25">
      <c r="B37" s="1"/>
      <c r="C37" s="1"/>
      <c r="D37" s="1"/>
      <c r="E37" s="1"/>
      <c r="F37" s="1"/>
      <c r="G37" s="2"/>
      <c r="H37" s="55"/>
      <c r="I37" s="5"/>
      <c r="J37" s="1"/>
      <c r="K37" s="13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25">
      <c r="B38" s="1"/>
      <c r="C38" s="1"/>
      <c r="D38" s="1"/>
      <c r="E38" s="1"/>
      <c r="F38" s="1"/>
      <c r="G38" s="2"/>
      <c r="H38" s="55"/>
      <c r="I38" s="6"/>
      <c r="J38" s="1"/>
      <c r="K38" s="13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mergeCells count="21">
    <mergeCell ref="B1:U5"/>
    <mergeCell ref="T8:T10"/>
    <mergeCell ref="U8:U10"/>
    <mergeCell ref="B27:E28"/>
    <mergeCell ref="S27:S28"/>
    <mergeCell ref="N8:S9"/>
    <mergeCell ref="K33:O33"/>
    <mergeCell ref="K27:K28"/>
    <mergeCell ref="Q27:Q28"/>
    <mergeCell ref="T27:T28"/>
    <mergeCell ref="B6:U7"/>
    <mergeCell ref="B32:C32"/>
    <mergeCell ref="D32:E32"/>
    <mergeCell ref="F32:J32"/>
    <mergeCell ref="B8:B10"/>
    <mergeCell ref="C8:C10"/>
    <mergeCell ref="D8:D10"/>
    <mergeCell ref="E8:E9"/>
    <mergeCell ref="F8:G9"/>
    <mergeCell ref="H8:M9"/>
    <mergeCell ref="C31:Q31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4"/>
  <sheetViews>
    <sheetView tabSelected="1" zoomScale="80" zoomScaleNormal="80" zoomScaleSheetLayoutView="90" workbookViewId="0">
      <selection activeCell="J34" sqref="J34"/>
    </sheetView>
  </sheetViews>
  <sheetFormatPr defaultRowHeight="15" x14ac:dyDescent="0.25"/>
  <cols>
    <col min="2" max="2" width="2.7109375" bestFit="1" customWidth="1"/>
    <col min="3" max="3" width="37.140625" customWidth="1"/>
    <col min="4" max="4" width="10.28515625" customWidth="1"/>
    <col min="5" max="5" width="38.85546875" customWidth="1"/>
    <col min="6" max="6" width="7" customWidth="1"/>
    <col min="7" max="7" width="7.7109375" customWidth="1"/>
    <col min="8" max="8" width="11.85546875" customWidth="1"/>
    <col min="9" max="9" width="8.28515625" customWidth="1"/>
    <col min="11" max="11" width="13" customWidth="1"/>
    <col min="17" max="17" width="11.28515625" bestFit="1" customWidth="1"/>
    <col min="20" max="20" width="13.140625" hidden="1" customWidth="1"/>
    <col min="21" max="21" width="12" hidden="1" customWidth="1"/>
  </cols>
  <sheetData>
    <row r="1" spans="2:21" x14ac:dyDescent="0.25">
      <c r="B1" s="166" t="s">
        <v>67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2:21" x14ac:dyDescent="0.2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2:21" x14ac:dyDescent="0.25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2:21" x14ac:dyDescent="0.25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</row>
    <row r="5" spans="2:21" x14ac:dyDescent="0.2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</row>
    <row r="6" spans="2:21" x14ac:dyDescent="0.25">
      <c r="B6" s="135">
        <v>1000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2:21" x14ac:dyDescent="0.25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2:21" ht="15" customHeight="1" x14ac:dyDescent="0.25">
      <c r="B8" s="142" t="s">
        <v>3</v>
      </c>
      <c r="C8" s="145" t="s">
        <v>35</v>
      </c>
      <c r="D8" s="145" t="s">
        <v>36</v>
      </c>
      <c r="E8" s="145" t="s">
        <v>37</v>
      </c>
      <c r="F8" s="149" t="s">
        <v>38</v>
      </c>
      <c r="G8" s="150"/>
      <c r="H8" s="149" t="s">
        <v>45</v>
      </c>
      <c r="I8" s="153"/>
      <c r="J8" s="153"/>
      <c r="K8" s="153"/>
      <c r="L8" s="153"/>
      <c r="M8" s="150"/>
      <c r="N8" s="149" t="s">
        <v>46</v>
      </c>
      <c r="O8" s="153"/>
      <c r="P8" s="153"/>
      <c r="Q8" s="153"/>
      <c r="R8" s="153"/>
      <c r="S8" s="150"/>
      <c r="T8" s="145" t="s">
        <v>10</v>
      </c>
      <c r="U8" s="145" t="s">
        <v>11</v>
      </c>
    </row>
    <row r="9" spans="2:21" ht="37.5" customHeight="1" x14ac:dyDescent="0.25">
      <c r="B9" s="143"/>
      <c r="C9" s="146"/>
      <c r="D9" s="146"/>
      <c r="E9" s="146"/>
      <c r="F9" s="151"/>
      <c r="G9" s="152"/>
      <c r="H9" s="151"/>
      <c r="I9" s="154"/>
      <c r="J9" s="154"/>
      <c r="K9" s="154"/>
      <c r="L9" s="154"/>
      <c r="M9" s="152"/>
      <c r="N9" s="151"/>
      <c r="O9" s="154"/>
      <c r="P9" s="154"/>
      <c r="Q9" s="154"/>
      <c r="R9" s="154"/>
      <c r="S9" s="152"/>
      <c r="T9" s="146"/>
      <c r="U9" s="146"/>
    </row>
    <row r="10" spans="2:21" ht="51" x14ac:dyDescent="0.25">
      <c r="B10" s="144"/>
      <c r="C10" s="147"/>
      <c r="D10" s="147"/>
      <c r="E10" s="147"/>
      <c r="F10" s="40" t="s">
        <v>39</v>
      </c>
      <c r="G10" s="41" t="s">
        <v>40</v>
      </c>
      <c r="H10" s="81" t="s">
        <v>41</v>
      </c>
      <c r="I10" s="81" t="s">
        <v>42</v>
      </c>
      <c r="J10" s="81" t="s">
        <v>41</v>
      </c>
      <c r="K10" s="81" t="s">
        <v>43</v>
      </c>
      <c r="L10" s="81" t="s">
        <v>41</v>
      </c>
      <c r="M10" s="81" t="s">
        <v>44</v>
      </c>
      <c r="N10" s="81" t="s">
        <v>41</v>
      </c>
      <c r="O10" s="81" t="s">
        <v>42</v>
      </c>
      <c r="P10" s="81" t="s">
        <v>41</v>
      </c>
      <c r="Q10" s="81" t="s">
        <v>43</v>
      </c>
      <c r="R10" s="81" t="s">
        <v>41</v>
      </c>
      <c r="S10" s="81" t="s">
        <v>44</v>
      </c>
      <c r="T10" s="147"/>
      <c r="U10" s="147"/>
    </row>
    <row r="11" spans="2:21" x14ac:dyDescent="0.25">
      <c r="B11" s="77">
        <v>1</v>
      </c>
      <c r="C11" s="77">
        <v>2</v>
      </c>
      <c r="D11" s="77">
        <v>3</v>
      </c>
      <c r="E11" s="77">
        <v>4</v>
      </c>
      <c r="F11" s="77">
        <v>5</v>
      </c>
      <c r="G11" s="77">
        <v>6</v>
      </c>
      <c r="H11" s="77">
        <v>7</v>
      </c>
      <c r="I11" s="77">
        <v>8</v>
      </c>
      <c r="J11" s="77">
        <v>9</v>
      </c>
      <c r="K11" s="77">
        <v>10</v>
      </c>
      <c r="L11" s="77">
        <v>11</v>
      </c>
      <c r="M11" s="77">
        <v>12</v>
      </c>
      <c r="N11" s="77">
        <v>13</v>
      </c>
      <c r="O11" s="77">
        <v>14</v>
      </c>
      <c r="P11" s="77">
        <v>15</v>
      </c>
      <c r="Q11" s="77">
        <v>16</v>
      </c>
      <c r="R11" s="80">
        <v>17</v>
      </c>
      <c r="S11" s="80">
        <v>18</v>
      </c>
      <c r="T11" s="77">
        <v>19</v>
      </c>
      <c r="U11" s="79">
        <v>20</v>
      </c>
    </row>
    <row r="12" spans="2:21" ht="35.25" customHeight="1" x14ac:dyDescent="0.25">
      <c r="B12" s="84">
        <v>1</v>
      </c>
      <c r="C12" s="89" t="s">
        <v>51</v>
      </c>
      <c r="D12" s="19" t="s">
        <v>68</v>
      </c>
      <c r="E12" s="85" t="str">
        <f t="shared" ref="E12:E25" si="0">C12</f>
        <v>Электрондық құжат айналымы жүйесі</v>
      </c>
      <c r="F12" s="86"/>
      <c r="G12" s="86">
        <v>2</v>
      </c>
      <c r="H12" s="87" t="s">
        <v>48</v>
      </c>
      <c r="I12" s="39">
        <v>1</v>
      </c>
      <c r="J12" s="88" t="s">
        <v>49</v>
      </c>
      <c r="K12" s="69">
        <f>12820000/1000</f>
        <v>12820</v>
      </c>
      <c r="L12" s="90" t="s">
        <v>49</v>
      </c>
      <c r="M12" s="19" t="s">
        <v>47</v>
      </c>
      <c r="N12" s="84" t="s">
        <v>48</v>
      </c>
      <c r="O12" s="39">
        <v>1</v>
      </c>
      <c r="P12" s="88" t="str">
        <f>J12</f>
        <v>мың теңге</v>
      </c>
      <c r="Q12" s="34">
        <f>12500000/1000</f>
        <v>12500</v>
      </c>
      <c r="R12" s="88" t="str">
        <f>P12</f>
        <v>мың теңге</v>
      </c>
      <c r="S12" s="19" t="s">
        <v>47</v>
      </c>
      <c r="T12" s="35"/>
      <c r="U12" s="19"/>
    </row>
    <row r="13" spans="2:21" ht="25.5" x14ac:dyDescent="0.25">
      <c r="B13" s="84">
        <v>2</v>
      </c>
      <c r="C13" s="85" t="s">
        <v>52</v>
      </c>
      <c r="D13" s="19" t="s">
        <v>68</v>
      </c>
      <c r="E13" s="85" t="str">
        <f t="shared" si="0"/>
        <v>Автоматты газды өрт сөндіру жүйесі (Қарасай АЭЖБ)</v>
      </c>
      <c r="F13" s="86"/>
      <c r="G13" s="86">
        <v>2</v>
      </c>
      <c r="H13" s="87" t="s">
        <v>48</v>
      </c>
      <c r="I13" s="39">
        <v>1</v>
      </c>
      <c r="J13" s="88" t="s">
        <v>49</v>
      </c>
      <c r="K13" s="32">
        <f>2156795.54/1000</f>
        <v>2156.7955400000001</v>
      </c>
      <c r="L13" s="88" t="str">
        <f t="shared" ref="L13:L26" si="1">J13</f>
        <v>мың теңге</v>
      </c>
      <c r="M13" s="115" t="s">
        <v>47</v>
      </c>
      <c r="N13" s="84" t="s">
        <v>48</v>
      </c>
      <c r="O13" s="39">
        <v>1</v>
      </c>
      <c r="P13" s="88" t="str">
        <f t="shared" ref="P13:P26" si="2">L13</f>
        <v>мың теңге</v>
      </c>
      <c r="Q13" s="33">
        <f>2107000/1000</f>
        <v>2107</v>
      </c>
      <c r="R13" s="88" t="str">
        <f t="shared" ref="R13:R26" si="3">P13</f>
        <v>мың теңге</v>
      </c>
      <c r="S13" s="115" t="s">
        <v>47</v>
      </c>
      <c r="T13" s="37"/>
      <c r="U13" s="19"/>
    </row>
    <row r="14" spans="2:21" ht="25.5" x14ac:dyDescent="0.25">
      <c r="B14" s="84">
        <v>3</v>
      </c>
      <c r="C14" s="85" t="s">
        <v>53</v>
      </c>
      <c r="D14" s="19" t="s">
        <v>68</v>
      </c>
      <c r="E14" s="85" t="str">
        <f t="shared" si="0"/>
        <v>Автоматты газды өрт сөндіру жүйесі (Жамбыл АЭЖБ)</v>
      </c>
      <c r="F14" s="86"/>
      <c r="G14" s="86">
        <v>2</v>
      </c>
      <c r="H14" s="87" t="s">
        <v>48</v>
      </c>
      <c r="I14" s="39">
        <v>1</v>
      </c>
      <c r="J14" s="88" t="s">
        <v>49</v>
      </c>
      <c r="K14" s="32">
        <f t="shared" ref="K14:K20" si="4">2156795.54/1000</f>
        <v>2156.7955400000001</v>
      </c>
      <c r="L14" s="88" t="str">
        <f t="shared" si="1"/>
        <v>мың теңге</v>
      </c>
      <c r="M14" s="115" t="s">
        <v>47</v>
      </c>
      <c r="N14" s="84" t="s">
        <v>48</v>
      </c>
      <c r="O14" s="39">
        <v>1</v>
      </c>
      <c r="P14" s="88" t="str">
        <f t="shared" si="2"/>
        <v>мың теңге</v>
      </c>
      <c r="Q14" s="33">
        <f t="shared" ref="Q14:Q20" si="5">2107000/1000</f>
        <v>2107</v>
      </c>
      <c r="R14" s="88" t="str">
        <f t="shared" si="3"/>
        <v>мың теңге</v>
      </c>
      <c r="S14" s="115" t="s">
        <v>47</v>
      </c>
      <c r="T14" s="37"/>
      <c r="U14" s="19"/>
    </row>
    <row r="15" spans="2:21" ht="25.5" x14ac:dyDescent="0.25">
      <c r="B15" s="84">
        <v>4</v>
      </c>
      <c r="C15" s="85" t="s">
        <v>54</v>
      </c>
      <c r="D15" s="19" t="s">
        <v>68</v>
      </c>
      <c r="E15" s="85" t="str">
        <f t="shared" si="0"/>
        <v>Автоматты газды өрт сөндіру жүйесі (Талғар АЭЖБ)</v>
      </c>
      <c r="F15" s="86"/>
      <c r="G15" s="86">
        <v>2</v>
      </c>
      <c r="H15" s="87" t="s">
        <v>48</v>
      </c>
      <c r="I15" s="73">
        <v>1</v>
      </c>
      <c r="J15" s="88" t="s">
        <v>49</v>
      </c>
      <c r="K15" s="32">
        <f t="shared" si="4"/>
        <v>2156.7955400000001</v>
      </c>
      <c r="L15" s="90" t="str">
        <f t="shared" si="1"/>
        <v>мың теңге</v>
      </c>
      <c r="M15" s="19" t="s">
        <v>47</v>
      </c>
      <c r="N15" s="84" t="s">
        <v>48</v>
      </c>
      <c r="O15" s="73">
        <v>1</v>
      </c>
      <c r="P15" s="88" t="str">
        <f t="shared" si="2"/>
        <v>мың теңге</v>
      </c>
      <c r="Q15" s="33">
        <f t="shared" si="5"/>
        <v>2107</v>
      </c>
      <c r="R15" s="88" t="str">
        <f t="shared" si="3"/>
        <v>мың теңге</v>
      </c>
      <c r="S15" s="19" t="s">
        <v>47</v>
      </c>
      <c r="T15" s="37"/>
      <c r="U15" s="19"/>
    </row>
    <row r="16" spans="2:21" ht="25.5" x14ac:dyDescent="0.25">
      <c r="B16" s="84">
        <v>5</v>
      </c>
      <c r="C16" s="91" t="s">
        <v>55</v>
      </c>
      <c r="D16" s="19" t="s">
        <v>68</v>
      </c>
      <c r="E16" s="85" t="str">
        <f t="shared" si="0"/>
        <v>Автоматты газды өрт сөндіру жүйесі (Еңбекшіқазақ АЭЖБ)</v>
      </c>
      <c r="F16" s="92"/>
      <c r="G16" s="86">
        <v>2</v>
      </c>
      <c r="H16" s="87" t="s">
        <v>48</v>
      </c>
      <c r="I16" s="73">
        <v>1</v>
      </c>
      <c r="J16" s="88" t="s">
        <v>49</v>
      </c>
      <c r="K16" s="32">
        <f t="shared" si="4"/>
        <v>2156.7955400000001</v>
      </c>
      <c r="L16" s="93" t="str">
        <f t="shared" si="1"/>
        <v>мың теңге</v>
      </c>
      <c r="M16" s="19" t="s">
        <v>47</v>
      </c>
      <c r="N16" s="84" t="s">
        <v>48</v>
      </c>
      <c r="O16" s="73">
        <v>1</v>
      </c>
      <c r="P16" s="88" t="str">
        <f t="shared" si="2"/>
        <v>мың теңге</v>
      </c>
      <c r="Q16" s="33">
        <f t="shared" si="5"/>
        <v>2107</v>
      </c>
      <c r="R16" s="95" t="str">
        <f t="shared" si="3"/>
        <v>мың теңге</v>
      </c>
      <c r="S16" s="19" t="s">
        <v>47</v>
      </c>
      <c r="T16" s="64"/>
      <c r="U16" s="50"/>
    </row>
    <row r="17" spans="2:21" ht="25.5" x14ac:dyDescent="0.25">
      <c r="B17" s="84">
        <v>6</v>
      </c>
      <c r="C17" s="89" t="s">
        <v>56</v>
      </c>
      <c r="D17" s="19" t="s">
        <v>68</v>
      </c>
      <c r="E17" s="85" t="str">
        <f t="shared" si="0"/>
        <v>Автоматты газды өрт сөндіру жүйесі (Шелек АЭЖБ)</v>
      </c>
      <c r="F17" s="86"/>
      <c r="G17" s="86">
        <v>2</v>
      </c>
      <c r="H17" s="87" t="s">
        <v>48</v>
      </c>
      <c r="I17" s="70">
        <v>1</v>
      </c>
      <c r="J17" s="88" t="s">
        <v>49</v>
      </c>
      <c r="K17" s="32">
        <f t="shared" si="4"/>
        <v>2156.7955400000001</v>
      </c>
      <c r="L17" s="88" t="str">
        <f t="shared" si="1"/>
        <v>мың теңге</v>
      </c>
      <c r="M17" s="19" t="s">
        <v>47</v>
      </c>
      <c r="N17" s="84" t="s">
        <v>48</v>
      </c>
      <c r="O17" s="70">
        <v>1</v>
      </c>
      <c r="P17" s="88" t="str">
        <f t="shared" si="2"/>
        <v>мың теңге</v>
      </c>
      <c r="Q17" s="33">
        <f t="shared" si="5"/>
        <v>2107</v>
      </c>
      <c r="R17" s="88" t="str">
        <f t="shared" si="3"/>
        <v>мың теңге</v>
      </c>
      <c r="S17" s="19" t="s">
        <v>47</v>
      </c>
      <c r="T17" s="36"/>
      <c r="U17" s="19"/>
    </row>
    <row r="18" spans="2:21" ht="25.5" x14ac:dyDescent="0.25">
      <c r="B18" s="84">
        <v>7</v>
      </c>
      <c r="C18" s="66" t="s">
        <v>57</v>
      </c>
      <c r="D18" s="19" t="s">
        <v>68</v>
      </c>
      <c r="E18" s="85" t="str">
        <f t="shared" si="0"/>
        <v>Автоматты газды өрт сөндіру жүйесі (Өтеген батыр АЭЖБ)</v>
      </c>
      <c r="F18" s="86"/>
      <c r="G18" s="86">
        <v>2</v>
      </c>
      <c r="H18" s="87" t="s">
        <v>48</v>
      </c>
      <c r="I18" s="39">
        <v>1</v>
      </c>
      <c r="J18" s="88" t="s">
        <v>49</v>
      </c>
      <c r="K18" s="32">
        <f t="shared" si="4"/>
        <v>2156.7955400000001</v>
      </c>
      <c r="L18" s="90" t="str">
        <f t="shared" si="1"/>
        <v>мың теңге</v>
      </c>
      <c r="M18" s="19" t="s">
        <v>47</v>
      </c>
      <c r="N18" s="84" t="s">
        <v>48</v>
      </c>
      <c r="O18" s="39">
        <v>1</v>
      </c>
      <c r="P18" s="88" t="str">
        <f t="shared" si="2"/>
        <v>мың теңге</v>
      </c>
      <c r="Q18" s="33">
        <f t="shared" si="5"/>
        <v>2107</v>
      </c>
      <c r="R18" s="88" t="str">
        <f t="shared" si="3"/>
        <v>мың теңге</v>
      </c>
      <c r="S18" s="19" t="s">
        <v>47</v>
      </c>
      <c r="T18" s="76"/>
      <c r="U18" s="19"/>
    </row>
    <row r="19" spans="2:21" ht="25.5" x14ac:dyDescent="0.25">
      <c r="B19" s="84">
        <v>8</v>
      </c>
      <c r="C19" s="94" t="s">
        <v>58</v>
      </c>
      <c r="D19" s="19" t="s">
        <v>68</v>
      </c>
      <c r="E19" s="85" t="str">
        <f t="shared" si="0"/>
        <v>Автоматты газды өрт сөндіру жүйесі (Іле АЭЖБ)</v>
      </c>
      <c r="F19" s="86"/>
      <c r="G19" s="86">
        <v>2</v>
      </c>
      <c r="H19" s="87" t="s">
        <v>48</v>
      </c>
      <c r="I19" s="73">
        <v>1</v>
      </c>
      <c r="J19" s="88" t="s">
        <v>49</v>
      </c>
      <c r="K19" s="32">
        <f t="shared" si="4"/>
        <v>2156.7955400000001</v>
      </c>
      <c r="L19" s="90" t="str">
        <f t="shared" si="1"/>
        <v>мың теңге</v>
      </c>
      <c r="M19" s="19" t="s">
        <v>47</v>
      </c>
      <c r="N19" s="84" t="s">
        <v>48</v>
      </c>
      <c r="O19" s="73">
        <v>1</v>
      </c>
      <c r="P19" s="88" t="str">
        <f t="shared" si="2"/>
        <v>мың теңге</v>
      </c>
      <c r="Q19" s="33">
        <f t="shared" si="5"/>
        <v>2107</v>
      </c>
      <c r="R19" s="88" t="str">
        <f t="shared" si="3"/>
        <v>мың теңге</v>
      </c>
      <c r="S19" s="19" t="s">
        <v>47</v>
      </c>
      <c r="T19" s="36"/>
      <c r="U19" s="19"/>
    </row>
    <row r="20" spans="2:21" ht="25.5" x14ac:dyDescent="0.25">
      <c r="B20" s="84">
        <v>9</v>
      </c>
      <c r="C20" s="94" t="s">
        <v>59</v>
      </c>
      <c r="D20" s="19" t="s">
        <v>68</v>
      </c>
      <c r="E20" s="85" t="str">
        <f t="shared" si="0"/>
        <v>Автоматты газды өрт сөндіру жүйесі (Балқаш АЭЖБ)</v>
      </c>
      <c r="F20" s="86"/>
      <c r="G20" s="86">
        <v>2</v>
      </c>
      <c r="H20" s="87" t="s">
        <v>48</v>
      </c>
      <c r="I20" s="73">
        <v>1</v>
      </c>
      <c r="J20" s="88" t="s">
        <v>49</v>
      </c>
      <c r="K20" s="32">
        <f t="shared" si="4"/>
        <v>2156.7955400000001</v>
      </c>
      <c r="L20" s="90" t="str">
        <f t="shared" si="1"/>
        <v>мың теңге</v>
      </c>
      <c r="M20" s="19" t="s">
        <v>47</v>
      </c>
      <c r="N20" s="84" t="s">
        <v>48</v>
      </c>
      <c r="O20" s="73">
        <v>1</v>
      </c>
      <c r="P20" s="88" t="str">
        <f t="shared" si="2"/>
        <v>мың теңге</v>
      </c>
      <c r="Q20" s="33">
        <f t="shared" si="5"/>
        <v>2107</v>
      </c>
      <c r="R20" s="88" t="str">
        <f t="shared" si="3"/>
        <v>мың теңге</v>
      </c>
      <c r="S20" s="19" t="s">
        <v>47</v>
      </c>
      <c r="T20" s="76"/>
      <c r="U20" s="19"/>
    </row>
    <row r="21" spans="2:21" ht="25.5" x14ac:dyDescent="0.25">
      <c r="B21" s="84">
        <v>10</v>
      </c>
      <c r="C21" s="96" t="s">
        <v>60</v>
      </c>
      <c r="D21" s="19" t="s">
        <v>68</v>
      </c>
      <c r="E21" s="85" t="str">
        <f t="shared" si="0"/>
        <v>Дербес компьютер</v>
      </c>
      <c r="F21" s="86"/>
      <c r="G21" s="86">
        <v>2</v>
      </c>
      <c r="H21" s="87" t="s">
        <v>48</v>
      </c>
      <c r="I21" s="120">
        <v>50</v>
      </c>
      <c r="J21" s="88" t="s">
        <v>49</v>
      </c>
      <c r="K21" s="122">
        <f>8950000/1000</f>
        <v>8950</v>
      </c>
      <c r="L21" s="90" t="str">
        <f t="shared" si="1"/>
        <v>мың теңге</v>
      </c>
      <c r="M21" s="19" t="s">
        <v>47</v>
      </c>
      <c r="N21" s="84" t="s">
        <v>48</v>
      </c>
      <c r="O21" s="120">
        <v>50</v>
      </c>
      <c r="P21" s="88" t="str">
        <f t="shared" si="2"/>
        <v>мың теңге</v>
      </c>
      <c r="Q21" s="33">
        <f>6950000/1000</f>
        <v>6950</v>
      </c>
      <c r="R21" s="88" t="str">
        <f t="shared" si="3"/>
        <v>мың теңге</v>
      </c>
      <c r="S21" s="19" t="s">
        <v>47</v>
      </c>
      <c r="T21" s="36"/>
      <c r="U21" s="19"/>
    </row>
    <row r="22" spans="2:21" ht="25.5" x14ac:dyDescent="0.25">
      <c r="B22" s="84">
        <v>11</v>
      </c>
      <c r="C22" s="125" t="s">
        <v>22</v>
      </c>
      <c r="D22" s="19" t="s">
        <v>68</v>
      </c>
      <c r="E22" s="85" t="str">
        <f t="shared" si="0"/>
        <v>Монитор</v>
      </c>
      <c r="F22" s="86"/>
      <c r="G22" s="86">
        <v>2</v>
      </c>
      <c r="H22" s="87" t="s">
        <v>48</v>
      </c>
      <c r="I22" s="73">
        <v>50</v>
      </c>
      <c r="J22" s="88" t="s">
        <v>49</v>
      </c>
      <c r="K22" s="69">
        <f>3762098.5/1000</f>
        <v>3762.0985000000001</v>
      </c>
      <c r="L22" s="90" t="str">
        <f t="shared" si="1"/>
        <v>мың теңге</v>
      </c>
      <c r="M22" s="19" t="s">
        <v>47</v>
      </c>
      <c r="N22" s="84" t="s">
        <v>48</v>
      </c>
      <c r="O22" s="73">
        <v>50</v>
      </c>
      <c r="P22" s="88" t="str">
        <f t="shared" si="2"/>
        <v>мың теңге</v>
      </c>
      <c r="Q22" s="33">
        <f>2160500/1000</f>
        <v>2160.5</v>
      </c>
      <c r="R22" s="88" t="str">
        <f t="shared" si="3"/>
        <v>мың теңге</v>
      </c>
      <c r="S22" s="19" t="s">
        <v>47</v>
      </c>
      <c r="T22" s="36"/>
      <c r="U22" s="19"/>
    </row>
    <row r="23" spans="2:21" ht="25.5" x14ac:dyDescent="0.25">
      <c r="B23" s="84">
        <v>12</v>
      </c>
      <c r="C23" s="126" t="s">
        <v>65</v>
      </c>
      <c r="D23" s="19" t="s">
        <v>68</v>
      </c>
      <c r="E23" s="85" t="str">
        <f t="shared" si="0"/>
        <v>MS Windows 11 PRO</v>
      </c>
      <c r="F23" s="86"/>
      <c r="G23" s="86">
        <v>2</v>
      </c>
      <c r="H23" s="87" t="s">
        <v>48</v>
      </c>
      <c r="I23" s="73">
        <v>50</v>
      </c>
      <c r="J23" s="88" t="s">
        <v>49</v>
      </c>
      <c r="K23" s="69">
        <f>4167143/1000</f>
        <v>4167.143</v>
      </c>
      <c r="L23" s="90" t="str">
        <f t="shared" si="1"/>
        <v>мың теңге</v>
      </c>
      <c r="M23" s="19" t="s">
        <v>47</v>
      </c>
      <c r="N23" s="84" t="s">
        <v>48</v>
      </c>
      <c r="O23" s="73">
        <v>50</v>
      </c>
      <c r="P23" s="88" t="str">
        <f t="shared" si="2"/>
        <v>мың теңге</v>
      </c>
      <c r="Q23" s="33">
        <f>4138987/1000</f>
        <v>4138.9870000000001</v>
      </c>
      <c r="R23" s="88" t="str">
        <f t="shared" si="3"/>
        <v>мың теңге</v>
      </c>
      <c r="S23" s="19" t="s">
        <v>47</v>
      </c>
      <c r="T23" s="36"/>
      <c r="U23" s="19"/>
    </row>
    <row r="24" spans="2:21" ht="25.5" x14ac:dyDescent="0.25">
      <c r="B24" s="84">
        <v>13</v>
      </c>
      <c r="C24" s="94" t="s">
        <v>61</v>
      </c>
      <c r="D24" s="19" t="s">
        <v>68</v>
      </c>
      <c r="E24" s="85" t="str">
        <f t="shared" si="0"/>
        <v>Төбелік шам 48 Вт</v>
      </c>
      <c r="F24" s="86"/>
      <c r="G24" s="86">
        <v>2</v>
      </c>
      <c r="H24" s="87" t="s">
        <v>48</v>
      </c>
      <c r="I24" s="83">
        <v>377</v>
      </c>
      <c r="J24" s="88" t="s">
        <v>49</v>
      </c>
      <c r="K24" s="69">
        <f>9916608/1000</f>
        <v>9916.6080000000002</v>
      </c>
      <c r="L24" s="90" t="str">
        <f t="shared" si="1"/>
        <v>мың теңге</v>
      </c>
      <c r="M24" s="19" t="s">
        <v>47</v>
      </c>
      <c r="N24" s="84" t="s">
        <v>48</v>
      </c>
      <c r="O24" s="83">
        <v>377</v>
      </c>
      <c r="P24" s="88" t="str">
        <f t="shared" si="2"/>
        <v>мың теңге</v>
      </c>
      <c r="Q24" s="69">
        <f>9916608/1000</f>
        <v>9916.6080000000002</v>
      </c>
      <c r="R24" s="88" t="str">
        <f t="shared" si="3"/>
        <v>мың теңге</v>
      </c>
      <c r="S24" s="19" t="s">
        <v>47</v>
      </c>
      <c r="T24" s="36"/>
      <c r="U24" s="19"/>
    </row>
    <row r="25" spans="2:21" ht="25.5" x14ac:dyDescent="0.25">
      <c r="B25" s="84">
        <v>14</v>
      </c>
      <c r="C25" s="94" t="s">
        <v>70</v>
      </c>
      <c r="D25" s="19" t="s">
        <v>68</v>
      </c>
      <c r="E25" s="85" t="str">
        <f t="shared" si="0"/>
        <v>Прецизиондық ауабаптағыш</v>
      </c>
      <c r="F25" s="86"/>
      <c r="G25" s="86">
        <v>2</v>
      </c>
      <c r="H25" s="87" t="s">
        <v>48</v>
      </c>
      <c r="I25" s="83">
        <v>1</v>
      </c>
      <c r="J25" s="88" t="s">
        <v>49</v>
      </c>
      <c r="K25" s="69">
        <f>10401785.71/1000</f>
        <v>10401.78571</v>
      </c>
      <c r="L25" s="90" t="str">
        <f t="shared" si="1"/>
        <v>мың теңге</v>
      </c>
      <c r="M25" s="19" t="s">
        <v>47</v>
      </c>
      <c r="N25" s="84" t="s">
        <v>48</v>
      </c>
      <c r="O25" s="83">
        <v>1</v>
      </c>
      <c r="P25" s="88" t="str">
        <f t="shared" si="2"/>
        <v>мың теңге</v>
      </c>
      <c r="Q25" s="69">
        <f>10050800/1000</f>
        <v>10050.799999999999</v>
      </c>
      <c r="R25" s="88" t="str">
        <f t="shared" si="3"/>
        <v>мың теңге</v>
      </c>
      <c r="S25" s="19" t="s">
        <v>47</v>
      </c>
      <c r="T25" s="36"/>
      <c r="U25" s="19"/>
    </row>
    <row r="26" spans="2:21" ht="40.5" customHeight="1" x14ac:dyDescent="0.25">
      <c r="B26" s="84">
        <v>15</v>
      </c>
      <c r="C26" s="97" t="s">
        <v>69</v>
      </c>
      <c r="D26" s="19" t="s">
        <v>68</v>
      </c>
      <c r="E26" s="127" t="str">
        <f>C26</f>
        <v xml:space="preserve">1С:Кәсіпорын 8 Жалақы және персоналды басқару жүйесін орнату бойынша жұмыстар </v>
      </c>
      <c r="F26" s="86"/>
      <c r="G26" s="86">
        <v>2</v>
      </c>
      <c r="H26" s="87" t="s">
        <v>62</v>
      </c>
      <c r="I26" s="83">
        <v>1</v>
      </c>
      <c r="J26" s="88" t="s">
        <v>49</v>
      </c>
      <c r="K26" s="69">
        <f>6135000/1000</f>
        <v>6135</v>
      </c>
      <c r="L26" s="90" t="str">
        <f t="shared" si="1"/>
        <v>мың теңге</v>
      </c>
      <c r="M26" s="115" t="s">
        <v>47</v>
      </c>
      <c r="N26" s="84" t="s">
        <v>62</v>
      </c>
      <c r="O26" s="83">
        <v>1</v>
      </c>
      <c r="P26" s="88" t="str">
        <f t="shared" si="2"/>
        <v>мың теңге</v>
      </c>
      <c r="Q26" s="33">
        <f>6135000/1000</f>
        <v>6135</v>
      </c>
      <c r="R26" s="88" t="str">
        <f t="shared" si="3"/>
        <v>мың теңге</v>
      </c>
      <c r="S26" s="115" t="s">
        <v>47</v>
      </c>
      <c r="T26" s="36"/>
      <c r="U26" s="19"/>
    </row>
    <row r="27" spans="2:21" ht="17.25" customHeight="1" x14ac:dyDescent="0.25">
      <c r="B27" s="168" t="s">
        <v>50</v>
      </c>
      <c r="C27" s="169"/>
      <c r="D27" s="169"/>
      <c r="E27" s="170"/>
      <c r="F27" s="98"/>
      <c r="G27" s="99"/>
      <c r="H27" s="100"/>
      <c r="I27" s="99"/>
      <c r="J27" s="101"/>
      <c r="K27" s="174">
        <f>SUM(K12:K26)</f>
        <v>73406.999530000001</v>
      </c>
      <c r="L27" s="102"/>
      <c r="M27" s="103"/>
      <c r="N27" s="104"/>
      <c r="O27" s="104"/>
      <c r="P27" s="104"/>
      <c r="Q27" s="176">
        <f>SUM(Q12:Q26)</f>
        <v>68707.895000000004</v>
      </c>
      <c r="R27" s="105"/>
      <c r="S27" s="178"/>
      <c r="T27" s="133"/>
      <c r="U27" s="22"/>
    </row>
    <row r="28" spans="2:21" ht="13.5" customHeight="1" x14ac:dyDescent="0.25">
      <c r="B28" s="171"/>
      <c r="C28" s="172"/>
      <c r="D28" s="172"/>
      <c r="E28" s="173"/>
      <c r="F28" s="106"/>
      <c r="G28" s="107"/>
      <c r="H28" s="108"/>
      <c r="I28" s="109"/>
      <c r="J28" s="110"/>
      <c r="K28" s="175"/>
      <c r="L28" s="111"/>
      <c r="M28" s="112"/>
      <c r="N28" s="113"/>
      <c r="O28" s="113"/>
      <c r="P28" s="113"/>
      <c r="Q28" s="177"/>
      <c r="R28" s="114"/>
      <c r="S28" s="179"/>
      <c r="T28" s="134"/>
      <c r="U28" s="31"/>
    </row>
    <row r="29" spans="2:21" ht="19.5" x14ac:dyDescent="0.3">
      <c r="B29" s="7"/>
      <c r="C29" s="10"/>
      <c r="D29" s="10"/>
      <c r="E29" s="10"/>
      <c r="F29" s="10"/>
      <c r="G29" s="10"/>
      <c r="H29" s="53"/>
      <c r="I29" s="10"/>
      <c r="J29" s="10"/>
      <c r="K29" s="12"/>
      <c r="L29" s="1"/>
      <c r="M29" s="1"/>
      <c r="N29" s="1"/>
      <c r="O29" s="1"/>
      <c r="P29" s="1"/>
      <c r="Q29" s="8"/>
      <c r="R29" s="1"/>
      <c r="S29" s="1"/>
      <c r="T29" s="1"/>
      <c r="U29" s="1"/>
    </row>
    <row r="30" spans="2:21" ht="19.5" x14ac:dyDescent="0.3">
      <c r="B30" s="7"/>
      <c r="C30" s="10"/>
      <c r="D30" s="10"/>
      <c r="E30" s="10"/>
      <c r="F30" s="10"/>
      <c r="G30" s="10"/>
      <c r="H30" s="53"/>
      <c r="I30" s="10"/>
      <c r="J30" s="10"/>
      <c r="K30" s="12"/>
      <c r="L30" s="1"/>
      <c r="M30" s="1"/>
      <c r="N30" s="1"/>
      <c r="O30" s="1"/>
      <c r="P30" s="1"/>
      <c r="Q30" s="8"/>
      <c r="R30" s="1"/>
      <c r="S30" s="1"/>
      <c r="T30" s="1"/>
      <c r="U30" s="1"/>
    </row>
    <row r="31" spans="2:21" ht="19.5" x14ac:dyDescent="0.3">
      <c r="B31" s="7"/>
      <c r="C31" s="167" t="s">
        <v>72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"/>
      <c r="T31" s="1"/>
      <c r="U31" s="1"/>
    </row>
    <row r="32" spans="2:21" ht="19.5" x14ac:dyDescent="0.3">
      <c r="B32" s="7"/>
      <c r="C32" s="116"/>
      <c r="D32" s="10"/>
      <c r="E32" s="10"/>
      <c r="F32" s="10"/>
      <c r="G32" s="10"/>
      <c r="H32" s="53"/>
      <c r="I32" s="10"/>
      <c r="J32" s="10"/>
      <c r="K32" s="12"/>
      <c r="L32" s="1"/>
      <c r="M32" s="1"/>
      <c r="N32" s="1"/>
      <c r="O32" s="1"/>
      <c r="P32" s="1"/>
      <c r="Q32" s="8"/>
      <c r="R32" s="1"/>
      <c r="S32" s="1"/>
      <c r="T32" s="1"/>
      <c r="U32" s="1"/>
    </row>
    <row r="33" spans="2:21" ht="18.75" x14ac:dyDescent="0.3">
      <c r="B33" s="137"/>
      <c r="C33" s="137"/>
      <c r="D33" s="138"/>
      <c r="E33" s="139"/>
      <c r="F33" s="140"/>
      <c r="G33" s="141"/>
      <c r="H33" s="141"/>
      <c r="I33" s="141"/>
      <c r="J33" s="141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20.25" x14ac:dyDescent="0.3">
      <c r="B34" s="9"/>
      <c r="C34" s="11"/>
      <c r="D34" s="11"/>
      <c r="E34" s="74"/>
      <c r="F34" s="74"/>
      <c r="G34" s="74"/>
      <c r="H34" s="75"/>
      <c r="I34" s="74"/>
      <c r="J34" s="74"/>
      <c r="K34" s="128"/>
      <c r="L34" s="128"/>
      <c r="M34" s="128"/>
      <c r="N34" s="128"/>
      <c r="O34" s="128"/>
      <c r="P34" s="1"/>
      <c r="Q34" s="1"/>
      <c r="R34" s="1"/>
      <c r="S34" s="1"/>
      <c r="T34" s="1"/>
      <c r="U34" s="1"/>
    </row>
  </sheetData>
  <mergeCells count="21">
    <mergeCell ref="B33:C33"/>
    <mergeCell ref="D33:E33"/>
    <mergeCell ref="F33:J33"/>
    <mergeCell ref="K34:O34"/>
    <mergeCell ref="U8:U10"/>
    <mergeCell ref="B27:E28"/>
    <mergeCell ref="K27:K28"/>
    <mergeCell ref="Q27:Q28"/>
    <mergeCell ref="S27:S28"/>
    <mergeCell ref="T27:T28"/>
    <mergeCell ref="C31:R31"/>
    <mergeCell ref="B1:U5"/>
    <mergeCell ref="B6:U7"/>
    <mergeCell ref="B8:B10"/>
    <mergeCell ref="C8:C10"/>
    <mergeCell ref="D8:D10"/>
    <mergeCell ref="F8:G9"/>
    <mergeCell ref="H8:M9"/>
    <mergeCell ref="N8:S9"/>
    <mergeCell ref="T8:T10"/>
    <mergeCell ref="E8:E10"/>
  </mergeCells>
  <pageMargins left="0.7" right="0.7" top="0.75" bottom="0.75" header="0.3" footer="0.3"/>
  <pageSetup paperSize="9" scale="39" orientation="portrait" r:id="rId1"/>
  <ignoredErrors>
    <ignoredError sqref="P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nvaleeva</dc:creator>
  <cp:lastModifiedBy>Бейбарыс Рысбек</cp:lastModifiedBy>
  <cp:lastPrinted>2023-04-19T04:06:24Z</cp:lastPrinted>
  <dcterms:created xsi:type="dcterms:W3CDTF">2018-04-24T05:44:36Z</dcterms:created>
  <dcterms:modified xsi:type="dcterms:W3CDTF">2023-05-30T10:32:52Z</dcterms:modified>
</cp:coreProperties>
</file>